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yol\Desktop\"/>
    </mc:Choice>
  </mc:AlternateContent>
  <xr:revisionPtr revIDLastSave="0" documentId="13_ncr:1_{69DD2212-AEA1-43DA-A751-AF43C96D6BC8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KOntoplan + budget Aktuell" sheetId="4" r:id="rId1"/>
    <sheet name="Beräkn 969.000" sheetId="2" state="hidden" r:id="rId2"/>
    <sheet name="Blad1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" i="4" l="1"/>
  <c r="L44" i="4"/>
  <c r="L41" i="4"/>
  <c r="L22" i="4"/>
  <c r="L66" i="4"/>
  <c r="L21" i="4"/>
  <c r="M68" i="4" l="1"/>
  <c r="M64" i="4"/>
  <c r="M49" i="4"/>
  <c r="M43" i="4"/>
  <c r="M40" i="4"/>
  <c r="M35" i="4"/>
  <c r="M28" i="4"/>
  <c r="M24" i="4"/>
  <c r="M19" i="4"/>
  <c r="M14" i="4"/>
  <c r="M11" i="4"/>
  <c r="J24" i="4"/>
  <c r="J11" i="4"/>
  <c r="J35" i="4"/>
  <c r="J28" i="4"/>
  <c r="J14" i="4"/>
  <c r="J19" i="4"/>
  <c r="J64" i="4"/>
  <c r="J68" i="4"/>
  <c r="J49" i="4"/>
  <c r="J40" i="4"/>
  <c r="J47" i="4" l="1"/>
  <c r="M75" i="4"/>
  <c r="M47" i="4"/>
  <c r="J75" i="4"/>
  <c r="M76" i="4" l="1"/>
  <c r="J76" i="4"/>
  <c r="D40" i="4" l="1"/>
  <c r="D60" i="4"/>
  <c r="D19" i="4"/>
  <c r="D64" i="4"/>
  <c r="D68" i="4"/>
  <c r="D14" i="4"/>
  <c r="D52" i="4"/>
  <c r="C68" i="4"/>
  <c r="E68" i="4" s="1"/>
  <c r="C64" i="4"/>
  <c r="E64" i="4" s="1"/>
  <c r="C50" i="4"/>
  <c r="C49" i="4" s="1"/>
  <c r="E49" i="4" s="1"/>
  <c r="C35" i="4"/>
  <c r="E35" i="4" s="1"/>
  <c r="C43" i="4"/>
  <c r="C40" i="4"/>
  <c r="C14" i="4"/>
  <c r="E14" i="4" s="1"/>
  <c r="C28" i="4"/>
  <c r="C24" i="4"/>
  <c r="E24" i="4" s="1"/>
  <c r="C22" i="4"/>
  <c r="C19" i="4" s="1"/>
  <c r="E5" i="4"/>
  <c r="E6" i="4"/>
  <c r="E7" i="4"/>
  <c r="E8" i="4"/>
  <c r="E9" i="4"/>
  <c r="E10" i="4"/>
  <c r="C11" i="4"/>
  <c r="E40" i="4" l="1"/>
  <c r="D47" i="4"/>
  <c r="D49" i="4"/>
  <c r="D75" i="4" s="1"/>
  <c r="E19" i="4"/>
  <c r="C47" i="4"/>
  <c r="E43" i="4"/>
  <c r="C75" i="4"/>
  <c r="G11" i="4"/>
  <c r="E28" i="4"/>
  <c r="D76" i="4" l="1"/>
  <c r="C76" i="4"/>
  <c r="H76" i="4" s="1"/>
  <c r="G47" i="4"/>
  <c r="E47" i="4"/>
  <c r="E4" i="4"/>
  <c r="E3" i="4"/>
  <c r="E76" i="4" l="1"/>
  <c r="E11" i="4"/>
  <c r="C4" i="2" l="1"/>
  <c r="D4" i="2" s="1"/>
  <c r="C5" i="2"/>
  <c r="D5" i="2" s="1"/>
  <c r="D6" i="2"/>
  <c r="D7" i="2"/>
  <c r="D11" i="2" l="1"/>
  <c r="C11" i="2"/>
</calcChain>
</file>

<file path=xl/sharedStrings.xml><?xml version="1.0" encoding="utf-8"?>
<sst xmlns="http://schemas.openxmlformats.org/spreadsheetml/2006/main" count="113" uniqueCount="111">
  <si>
    <t>Juridiskt Ombud</t>
  </si>
  <si>
    <t>Intäkter</t>
  </si>
  <si>
    <t>Bankavgifter mm</t>
  </si>
  <si>
    <t>Summa</t>
  </si>
  <si>
    <t>Träff med andra länders juridiska ombud</t>
  </si>
  <si>
    <t>Utlägg hotell, vid träffar</t>
  </si>
  <si>
    <t>Utlägg resor, bil, flyg</t>
  </si>
  <si>
    <t>Tidsspillan</t>
  </si>
  <si>
    <t>Almänna frågor, möten mm</t>
  </si>
  <si>
    <t>Frågor individer som redan träffat ombud, 70 st</t>
  </si>
  <si>
    <t>Träff med 70 nya individer</t>
  </si>
  <si>
    <t>Kostnad</t>
  </si>
  <si>
    <t>Totalt</t>
  </si>
  <si>
    <t>Tim/familj</t>
  </si>
  <si>
    <t>Kalkyl ombud till klientmedelskonto 2012</t>
  </si>
  <si>
    <t>Administration</t>
  </si>
  <si>
    <t>TOTALA KOSTNADER</t>
  </si>
  <si>
    <t>SUMMA AKTIVITER</t>
  </si>
  <si>
    <t>SUMMA ADMINISTRATION</t>
  </si>
  <si>
    <t xml:space="preserve">Aktiviter </t>
  </si>
  <si>
    <t xml:space="preserve">Sammanträdesersättning </t>
  </si>
  <si>
    <t>Medlemsavgifter (Stödmedlemmar)</t>
  </si>
  <si>
    <t>Medlemsavgifter (Huvudmedlemmar)</t>
  </si>
  <si>
    <t>Arbetsgrupp, Forskningsgruppen, inkl deltagande i internationella seminarium</t>
  </si>
  <si>
    <t>Familjeträff, Busstransfer till/från flyg/tåg</t>
  </si>
  <si>
    <t>Familjeträff, Vistelse (lokalhyra, kost &amp; logi)</t>
  </si>
  <si>
    <t>Juridiskt ombud, Träff med de skadelidande som fått sambandsbesked fr Läkemedelsförsäkringen</t>
  </si>
  <si>
    <t>Juridiskt ombud, Bistånd vid prövning i Läkemedelsskadenämnden av skadelidanden som fått avslag i sambandsfrågan</t>
  </si>
  <si>
    <t xml:space="preserve">Juridiskt ombud, Löpande arbete i form av kontakt m NFS styrelse, Läkemedelsförsäkringen, försäkringsbolag, departement, myndigheter samt möten med finska och norska föreningar för narkolepsidrabbade samt deras ombud/advokater </t>
  </si>
  <si>
    <t>IT-tjänster, Hemsida; löpande uppdatering och utveckling</t>
  </si>
  <si>
    <t>Reseersättning (styrelsemöten, möte m myndigheter, ombud, etc)+ lokalhyra, kost och logi</t>
  </si>
  <si>
    <t>Löpande arbete Narkolepsiföreningen</t>
  </si>
  <si>
    <t>Redovisningstjänster - medlemsregister, fakturering, uppdatering m.m</t>
  </si>
  <si>
    <t>Redovisningstjänster - löpande , support och konsultationer, övrig ekonomihantering</t>
  </si>
  <si>
    <t>Medlemsträff &gt;16 år, Övrigt,program, talare m.m.</t>
  </si>
  <si>
    <t>Telefonianställd personal</t>
  </si>
  <si>
    <t xml:space="preserve">Diverse utrustning </t>
  </si>
  <si>
    <t>Avgift arbetsgivarorganisation</t>
  </si>
  <si>
    <t>Medlemsvård, Anställd personal</t>
  </si>
  <si>
    <t>Övriga arbetsgrupper</t>
  </si>
  <si>
    <t>Medlemsträff över 16 år</t>
  </si>
  <si>
    <t>Medlemsträff under 16 år</t>
  </si>
  <si>
    <t>IT-tjänster, Visma (inkl medlemsregister) UpDatum FindAgent - Mediabevakning, SurveyMonkey, StoreGate - Online filserver</t>
  </si>
  <si>
    <t>Arbetsgrupper</t>
  </si>
  <si>
    <t>Familjeträff</t>
  </si>
  <si>
    <t>Medlemsträff &gt;16 år, Förberedelsekostnader</t>
  </si>
  <si>
    <t>Medlemsträff &gt; 16 år, Lokalhyra, kost och logi</t>
  </si>
  <si>
    <t>Lokala träffar</t>
  </si>
  <si>
    <t xml:space="preserve">Anställd personal </t>
  </si>
  <si>
    <t>Kontorslokal</t>
  </si>
  <si>
    <t>Resor och logi</t>
  </si>
  <si>
    <t>Försäkring för föreningen</t>
  </si>
  <si>
    <t>Styrelsens arbete</t>
  </si>
  <si>
    <t>Telefoni Styrelsen (telefonabonnemang + telefonmöten)</t>
  </si>
  <si>
    <t>Forskningsfond</t>
  </si>
  <si>
    <t>Forskningsfond till minne av Karin</t>
  </si>
  <si>
    <t>Gåvor &amp; donationer, Aktiviter</t>
  </si>
  <si>
    <t>Försäljning PR material</t>
  </si>
  <si>
    <t>Återbetalning  staliga bidrag</t>
  </si>
  <si>
    <t>Konto</t>
  </si>
  <si>
    <t>Avgift till familjeträff</t>
  </si>
  <si>
    <t>Personalrekrytering</t>
  </si>
  <si>
    <t>Bank, Redovisningssystem, Mediabevakning, Server, Revisorer, B</t>
  </si>
  <si>
    <t>Redovisningstjänster - Bokslut åresredovisning konsultation</t>
  </si>
  <si>
    <t>Lokala träffar, Vistelse (lokalhyra, kost &amp; logi), Syd</t>
  </si>
  <si>
    <t>Lokala träffar, Vistelse (lokalhyra, kost &amp; logi), Väst</t>
  </si>
  <si>
    <t>Lokala träffar, Vistelse (lokalhyra, kost &amp; logi), Stockholm</t>
  </si>
  <si>
    <t>Lokala träffar, Vistelse (lokalhyra, kost &amp; logi), Uppsala</t>
  </si>
  <si>
    <t>Redovisningstjänster - Löneadm</t>
  </si>
  <si>
    <t>Kompetensutveckling, introduktion, arbetsmöten med anställd personal</t>
  </si>
  <si>
    <t>Avgift medlemsträff</t>
  </si>
  <si>
    <t>Lokala träffar, Vistelse (lokalhyra, kost &amp; logi), Sydost</t>
  </si>
  <si>
    <t xml:space="preserve"> </t>
  </si>
  <si>
    <t>Medlemsträff under 16 år, program, talare, aktiviter etc</t>
  </si>
  <si>
    <t xml:space="preserve">Studie, uppföljning </t>
  </si>
  <si>
    <t>1500 kr/h</t>
  </si>
  <si>
    <t xml:space="preserve">Ordförande </t>
  </si>
  <si>
    <t>kassör</t>
  </si>
  <si>
    <t>ledarmöter</t>
  </si>
  <si>
    <t>Mer tid</t>
  </si>
  <si>
    <t>Forskningsgruppen</t>
  </si>
  <si>
    <t>Aavg</t>
  </si>
  <si>
    <t>1000 kr/h</t>
  </si>
  <si>
    <t>700 kr/h</t>
  </si>
  <si>
    <t>1698,75 kr/h</t>
  </si>
  <si>
    <t>Fram till september faktureras två dagar i veckan, resterande del av året en dag i veckan</t>
  </si>
  <si>
    <t>4 månader</t>
  </si>
  <si>
    <t>3 månader</t>
  </si>
  <si>
    <t>Ca. 38 timmar</t>
  </si>
  <si>
    <t>Utfall per oktober 18</t>
  </si>
  <si>
    <t>Ännu ej bokfört</t>
  </si>
  <si>
    <t>Prel utfall</t>
  </si>
  <si>
    <t>Fotograf</t>
  </si>
  <si>
    <t>ME resor</t>
  </si>
  <si>
    <t>Reviderad</t>
  </si>
  <si>
    <t>Rapport 10-18</t>
  </si>
  <si>
    <t>Auktoriserad Revisor Ejnarssons Revision</t>
  </si>
  <si>
    <t>Årsmöte (lokalhyra, konferensavgifter etc)</t>
  </si>
  <si>
    <t>Budget 2021 - Narkolepsiföreningen Sverige</t>
  </si>
  <si>
    <t>Erhållet stadsbidrag till handikapporganisationer från Socialstyrelsen för 2021</t>
  </si>
  <si>
    <t>Bidrag från Socialdepartementet för 2021</t>
  </si>
  <si>
    <t>Lokala träffar, Vistelse (lokalhyra, kost &amp; logi), Norr</t>
  </si>
  <si>
    <t>Övriga kostnader</t>
  </si>
  <si>
    <t>Trycksaker, Framtagning och tryck av material, inklusive porto för t.ex. magasin (44kr styck)</t>
  </si>
  <si>
    <t xml:space="preserve">Konsulttjänst - verksamhet, kan inkludera kostnader för t.ex. årsmöte och kostnad för 90-konto på totalt 60 000kr per plus 5000kr för ansökningsavgiften </t>
  </si>
  <si>
    <t xml:space="preserve">Kontorsmaterial och övrigt mtrl, Medlemsutskick inkl. arbete i samband med olika medlemsträffar </t>
  </si>
  <si>
    <t>Förslag budget 2021</t>
  </si>
  <si>
    <t>Arbetsgrupp, Avslag</t>
  </si>
  <si>
    <r>
      <t>Familjeträff, Program; talare, aktiviter för barnen, dokumentation, övrigt, inklusive digitala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inspirationsträffar</t>
    </r>
  </si>
  <si>
    <t>Ungdomsaktivitet, kost och logi</t>
  </si>
  <si>
    <t>Ungdomsaktivitet, övrigt,  förberedelsekostnader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</si>
</sst>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1F497D"/>
      <name val="Calibri"/>
      <family val="2"/>
      <scheme val="minor"/>
    </font>
    <font>
      <b/>
      <sz val="9"/>
      <color rgb="FF1F497D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9900"/>
        <bgColor indexed="64"/>
      </patternFill>
    </fill>
  </fills>
  <borders count="11">
    <border>
      <left/>
      <right/>
      <top/>
      <bottom/>
      <diagonal/>
    </border>
    <border>
      <left style="hair">
        <color theme="4" tint="0.39997558519241921"/>
      </left>
      <right style="hair">
        <color theme="4" tint="0.39997558519241921"/>
      </right>
      <top style="hair">
        <color theme="4" tint="0.39997558519241921"/>
      </top>
      <bottom style="hair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1">
    <xf numFmtId="0" fontId="0" fillId="0" borderId="0" xfId="0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 applyAlignment="1">
      <alignment wrapText="1"/>
    </xf>
    <xf numFmtId="0" fontId="4" fillId="5" borderId="0" xfId="0" applyFont="1" applyFill="1" applyAlignment="1">
      <alignment vertical="center"/>
    </xf>
    <xf numFmtId="0" fontId="1" fillId="5" borderId="0" xfId="0" applyFont="1" applyFill="1" applyAlignment="1">
      <alignment wrapText="1"/>
    </xf>
    <xf numFmtId="0" fontId="4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wrapText="1"/>
    </xf>
    <xf numFmtId="0" fontId="3" fillId="5" borderId="0" xfId="0" applyFont="1" applyFill="1"/>
    <xf numFmtId="0" fontId="5" fillId="5" borderId="0" xfId="0" applyFont="1" applyFill="1" applyAlignment="1">
      <alignment vertical="center"/>
    </xf>
    <xf numFmtId="3" fontId="6" fillId="6" borderId="0" xfId="1" applyNumberFormat="1" applyFont="1" applyFill="1" applyBorder="1"/>
    <xf numFmtId="0" fontId="6" fillId="6" borderId="0" xfId="0" applyFont="1" applyFill="1" applyBorder="1"/>
    <xf numFmtId="0" fontId="6" fillId="6" borderId="0" xfId="0" applyFont="1" applyFill="1" applyBorder="1" applyAlignment="1">
      <alignment wrapText="1"/>
    </xf>
    <xf numFmtId="3" fontId="1" fillId="5" borderId="1" xfId="1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/>
    <xf numFmtId="0" fontId="3" fillId="5" borderId="0" xfId="0" applyFont="1" applyFill="1" applyAlignment="1">
      <alignment vertical="top"/>
    </xf>
    <xf numFmtId="3" fontId="6" fillId="6" borderId="0" xfId="0" applyNumberFormat="1" applyFont="1" applyFill="1" applyBorder="1" applyAlignment="1">
      <alignment horizontal="center" vertical="top" wrapText="1"/>
    </xf>
    <xf numFmtId="0" fontId="6" fillId="6" borderId="0" xfId="0" applyFont="1" applyFill="1" applyBorder="1" applyAlignment="1">
      <alignment horizontal="center" vertical="top" wrapText="1"/>
    </xf>
    <xf numFmtId="0" fontId="6" fillId="6" borderId="0" xfId="0" applyFont="1" applyFill="1" applyAlignment="1">
      <alignment vertical="top" wrapText="1"/>
    </xf>
    <xf numFmtId="0" fontId="7" fillId="0" borderId="0" xfId="0" applyFont="1"/>
    <xf numFmtId="3" fontId="7" fillId="0" borderId="0" xfId="0" applyNumberFormat="1" applyFont="1"/>
    <xf numFmtId="0" fontId="9" fillId="0" borderId="0" xfId="0" applyFont="1"/>
    <xf numFmtId="0" fontId="8" fillId="0" borderId="0" xfId="0" applyFont="1"/>
    <xf numFmtId="0" fontId="0" fillId="0" borderId="0" xfId="0" applyFont="1"/>
    <xf numFmtId="3" fontId="8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165" fontId="2" fillId="0" borderId="0" xfId="1" applyNumberFormat="1" applyFont="1"/>
    <xf numFmtId="165" fontId="0" fillId="0" borderId="0" xfId="1" applyNumberFormat="1" applyFont="1"/>
    <xf numFmtId="165" fontId="8" fillId="0" borderId="0" xfId="1" applyNumberFormat="1" applyFont="1"/>
    <xf numFmtId="0" fontId="8" fillId="4" borderId="2" xfId="0" applyFont="1" applyFill="1" applyBorder="1" applyAlignment="1">
      <alignment horizontal="left" vertical="top"/>
    </xf>
    <xf numFmtId="165" fontId="8" fillId="4" borderId="2" xfId="1" applyNumberFormat="1" applyFont="1" applyFill="1" applyBorder="1" applyAlignment="1">
      <alignment horizontal="left" vertical="top"/>
    </xf>
    <xf numFmtId="3" fontId="8" fillId="4" borderId="2" xfId="0" applyNumberFormat="1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3" fontId="0" fillId="5" borderId="2" xfId="0" applyNumberFormat="1" applyFont="1" applyFill="1" applyBorder="1" applyAlignment="1">
      <alignment horizontal="left" vertical="top"/>
    </xf>
    <xf numFmtId="0" fontId="0" fillId="5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3" fontId="14" fillId="2" borderId="2" xfId="0" applyNumberFormat="1" applyFont="1" applyFill="1" applyBorder="1" applyAlignment="1">
      <alignment horizontal="left" vertical="top"/>
    </xf>
    <xf numFmtId="3" fontId="0" fillId="0" borderId="2" xfId="0" applyNumberFormat="1" applyFont="1" applyBorder="1" applyAlignment="1">
      <alignment horizontal="left" vertical="top"/>
    </xf>
    <xf numFmtId="0" fontId="13" fillId="7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3" fontId="11" fillId="8" borderId="2" xfId="0" applyNumberFormat="1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3" fontId="0" fillId="0" borderId="2" xfId="0" applyNumberFormat="1" applyFont="1" applyFill="1" applyBorder="1" applyAlignment="1">
      <alignment horizontal="left" vertical="top"/>
    </xf>
    <xf numFmtId="3" fontId="0" fillId="8" borderId="2" xfId="0" applyNumberFormat="1" applyFont="1" applyFill="1" applyBorder="1" applyAlignment="1">
      <alignment horizontal="left" vertical="top"/>
    </xf>
    <xf numFmtId="0" fontId="11" fillId="9" borderId="2" xfId="0" applyFont="1" applyFill="1" applyBorder="1" applyAlignment="1">
      <alignment horizontal="left" vertical="top" wrapText="1"/>
    </xf>
    <xf numFmtId="165" fontId="0" fillId="5" borderId="2" xfId="1" applyNumberFormat="1" applyFont="1" applyFill="1" applyBorder="1" applyAlignment="1">
      <alignment horizontal="left" vertical="top"/>
    </xf>
    <xf numFmtId="165" fontId="0" fillId="0" borderId="2" xfId="1" applyNumberFormat="1" applyFont="1" applyBorder="1" applyAlignment="1">
      <alignment horizontal="left" vertical="top"/>
    </xf>
    <xf numFmtId="165" fontId="14" fillId="2" borderId="2" xfId="1" applyNumberFormat="1" applyFont="1" applyFill="1" applyBorder="1" applyAlignment="1">
      <alignment horizontal="left" vertical="top"/>
    </xf>
    <xf numFmtId="165" fontId="11" fillId="8" borderId="2" xfId="1" applyNumberFormat="1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165" fontId="0" fillId="8" borderId="2" xfId="1" applyNumberFormat="1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/>
    </xf>
    <xf numFmtId="165" fontId="0" fillId="0" borderId="7" xfId="1" applyNumberFormat="1" applyFont="1" applyBorder="1" applyAlignment="1">
      <alignment horizontal="left" vertical="top"/>
    </xf>
    <xf numFmtId="165" fontId="8" fillId="4" borderId="7" xfId="1" applyNumberFormat="1" applyFont="1" applyFill="1" applyBorder="1" applyAlignment="1">
      <alignment horizontal="left" vertical="top"/>
    </xf>
    <xf numFmtId="165" fontId="14" fillId="2" borderId="7" xfId="1" applyNumberFormat="1" applyFont="1" applyFill="1" applyBorder="1" applyAlignment="1">
      <alignment horizontal="left" vertical="top"/>
    </xf>
    <xf numFmtId="165" fontId="11" fillId="8" borderId="7" xfId="1" applyNumberFormat="1" applyFont="1" applyFill="1" applyBorder="1" applyAlignment="1">
      <alignment horizontal="left" vertical="top" wrapText="1"/>
    </xf>
    <xf numFmtId="165" fontId="0" fillId="8" borderId="7" xfId="1" applyNumberFormat="1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0" fontId="8" fillId="7" borderId="6" xfId="0" applyFont="1" applyFill="1" applyBorder="1" applyAlignment="1">
      <alignment horizontal="left" vertical="top"/>
    </xf>
    <xf numFmtId="0" fontId="0" fillId="7" borderId="6" xfId="0" applyFont="1" applyFill="1" applyBorder="1" applyAlignment="1">
      <alignment horizontal="left" vertical="top"/>
    </xf>
    <xf numFmtId="0" fontId="0" fillId="8" borderId="6" xfId="0" applyFont="1" applyFill="1" applyBorder="1" applyAlignment="1">
      <alignment horizontal="left" vertical="top"/>
    </xf>
    <xf numFmtId="0" fontId="0" fillId="9" borderId="6" xfId="0" applyFont="1" applyFill="1" applyBorder="1" applyAlignment="1">
      <alignment horizontal="left" vertical="top"/>
    </xf>
    <xf numFmtId="165" fontId="2" fillId="0" borderId="7" xfId="1" applyNumberFormat="1" applyFont="1" applyBorder="1" applyAlignment="1">
      <alignment horizontal="left" vertical="top"/>
    </xf>
    <xf numFmtId="0" fontId="0" fillId="9" borderId="2" xfId="0" applyFont="1" applyFill="1" applyBorder="1" applyAlignment="1">
      <alignment horizontal="left" vertical="top"/>
    </xf>
    <xf numFmtId="165" fontId="11" fillId="9" borderId="2" xfId="1" applyNumberFormat="1" applyFont="1" applyFill="1" applyBorder="1" applyAlignment="1">
      <alignment horizontal="left" vertical="top" wrapText="1"/>
    </xf>
    <xf numFmtId="165" fontId="11" fillId="9" borderId="7" xfId="1" applyNumberFormat="1" applyFont="1" applyFill="1" applyBorder="1" applyAlignment="1">
      <alignment horizontal="left" vertical="top" wrapText="1"/>
    </xf>
    <xf numFmtId="0" fontId="15" fillId="9" borderId="8" xfId="0" applyFont="1" applyFill="1" applyBorder="1" applyAlignment="1">
      <alignment horizontal="left" vertical="top"/>
    </xf>
    <xf numFmtId="0" fontId="15" fillId="9" borderId="9" xfId="0" applyFont="1" applyFill="1" applyBorder="1" applyAlignment="1">
      <alignment horizontal="left" vertical="top"/>
    </xf>
    <xf numFmtId="3" fontId="15" fillId="9" borderId="9" xfId="0" applyNumberFormat="1" applyFont="1" applyFill="1" applyBorder="1" applyAlignment="1">
      <alignment horizontal="left" vertical="top"/>
    </xf>
    <xf numFmtId="0" fontId="0" fillId="9" borderId="9" xfId="0" applyFont="1" applyFill="1" applyBorder="1" applyAlignment="1">
      <alignment horizontal="left" vertical="top"/>
    </xf>
    <xf numFmtId="3" fontId="0" fillId="9" borderId="9" xfId="0" applyNumberFormat="1" applyFont="1" applyFill="1" applyBorder="1" applyAlignment="1">
      <alignment horizontal="left" vertical="top"/>
    </xf>
    <xf numFmtId="165" fontId="15" fillId="9" borderId="9" xfId="1" applyNumberFormat="1" applyFont="1" applyFill="1" applyBorder="1" applyAlignment="1">
      <alignment horizontal="left" vertical="top"/>
    </xf>
    <xf numFmtId="165" fontId="15" fillId="9" borderId="10" xfId="1" applyNumberFormat="1" applyFont="1" applyFill="1" applyBorder="1" applyAlignment="1">
      <alignment horizontal="left" vertical="top"/>
    </xf>
    <xf numFmtId="0" fontId="11" fillId="9" borderId="6" xfId="0" applyFont="1" applyFill="1" applyBorder="1" applyAlignment="1">
      <alignment horizontal="left" vertical="top" wrapText="1"/>
    </xf>
    <xf numFmtId="0" fontId="11" fillId="9" borderId="2" xfId="0" applyFont="1" applyFill="1" applyBorder="1" applyAlignment="1">
      <alignment horizontal="left" vertical="top"/>
    </xf>
    <xf numFmtId="165" fontId="11" fillId="9" borderId="2" xfId="1" applyNumberFormat="1" applyFont="1" applyFill="1" applyBorder="1" applyAlignment="1">
      <alignment horizontal="left" vertical="top"/>
    </xf>
    <xf numFmtId="0" fontId="10" fillId="9" borderId="3" xfId="0" applyFont="1" applyFill="1" applyBorder="1" applyAlignment="1">
      <alignment horizontal="left" vertical="top"/>
    </xf>
    <xf numFmtId="0" fontId="10" fillId="9" borderId="4" xfId="0" applyFont="1" applyFill="1" applyBorder="1" applyAlignment="1">
      <alignment horizontal="left" vertical="top"/>
    </xf>
    <xf numFmtId="0" fontId="11" fillId="9" borderId="4" xfId="0" applyFont="1" applyFill="1" applyBorder="1" applyAlignment="1">
      <alignment horizontal="left" vertical="top" wrapText="1"/>
    </xf>
    <xf numFmtId="0" fontId="0" fillId="9" borderId="4" xfId="0" applyFont="1" applyFill="1" applyBorder="1" applyAlignment="1">
      <alignment horizontal="left" vertical="top"/>
    </xf>
    <xf numFmtId="165" fontId="11" fillId="9" borderId="4" xfId="1" applyNumberFormat="1" applyFont="1" applyFill="1" applyBorder="1" applyAlignment="1">
      <alignment horizontal="left" vertical="top" wrapText="1"/>
    </xf>
    <xf numFmtId="0" fontId="11" fillId="9" borderId="5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8"/>
  <sheetViews>
    <sheetView tabSelected="1" topLeftCell="A61" zoomScale="128" zoomScaleNormal="128" workbookViewId="0">
      <selection activeCell="B38" sqref="B38"/>
    </sheetView>
  </sheetViews>
  <sheetFormatPr defaultColWidth="9.08984375" defaultRowHeight="14.5" x14ac:dyDescent="0.35"/>
  <cols>
    <col min="1" max="1" width="9.08984375" style="21"/>
    <col min="2" max="2" width="79.81640625" style="21" customWidth="1"/>
    <col min="3" max="3" width="9.6328125" style="21" hidden="1" customWidth="1"/>
    <col min="4" max="4" width="8.6328125" style="21" hidden="1" customWidth="1"/>
    <col min="5" max="5" width="14.36328125" style="21" hidden="1" customWidth="1"/>
    <col min="6" max="6" width="10.81640625" style="21" hidden="1" customWidth="1"/>
    <col min="7" max="7" width="9.08984375" style="21" hidden="1" customWidth="1"/>
    <col min="8" max="8" width="11.453125" style="21" hidden="1" customWidth="1"/>
    <col min="9" max="9" width="9.08984375" style="21" hidden="1" customWidth="1"/>
    <col min="10" max="10" width="13.36328125" style="29" hidden="1" customWidth="1"/>
    <col min="11" max="11" width="5.36328125" style="30" hidden="1" customWidth="1"/>
    <col min="12" max="12" width="9.36328125" style="30" hidden="1" customWidth="1"/>
    <col min="13" max="13" width="20.08984375" style="21" customWidth="1"/>
    <col min="14" max="16384" width="9.08984375" style="21"/>
  </cols>
  <sheetData>
    <row r="1" spans="1:13" ht="33.65" customHeight="1" x14ac:dyDescent="0.35">
      <c r="A1" s="85"/>
      <c r="B1" s="86" t="s">
        <v>98</v>
      </c>
      <c r="C1" s="87" t="s">
        <v>89</v>
      </c>
      <c r="D1" s="87" t="s">
        <v>90</v>
      </c>
      <c r="E1" s="87" t="s">
        <v>91</v>
      </c>
      <c r="F1" s="88"/>
      <c r="G1" s="88"/>
      <c r="H1" s="88"/>
      <c r="I1" s="88"/>
      <c r="J1" s="87" t="s">
        <v>94</v>
      </c>
      <c r="K1" s="89" t="s">
        <v>95</v>
      </c>
      <c r="L1" s="89"/>
      <c r="M1" s="90" t="s">
        <v>106</v>
      </c>
    </row>
    <row r="2" spans="1:13" x14ac:dyDescent="0.35">
      <c r="A2" s="64"/>
      <c r="B2" s="33" t="s">
        <v>1</v>
      </c>
      <c r="C2" s="33"/>
      <c r="D2" s="33"/>
      <c r="E2" s="33"/>
      <c r="F2" s="39"/>
      <c r="G2" s="39"/>
      <c r="H2" s="39"/>
      <c r="I2" s="39"/>
      <c r="J2" s="33"/>
      <c r="K2" s="34"/>
      <c r="L2" s="34"/>
      <c r="M2" s="58"/>
    </row>
    <row r="3" spans="1:13" x14ac:dyDescent="0.35">
      <c r="A3" s="65">
        <v>3891</v>
      </c>
      <c r="B3" s="36" t="s">
        <v>22</v>
      </c>
      <c r="C3" s="37">
        <v>132000</v>
      </c>
      <c r="D3" s="37"/>
      <c r="E3" s="37" t="e">
        <f>C3-#REF!</f>
        <v>#REF!</v>
      </c>
      <c r="F3" s="39"/>
      <c r="G3" s="39"/>
      <c r="H3" s="39"/>
      <c r="I3" s="39"/>
      <c r="J3" s="37">
        <v>143700</v>
      </c>
      <c r="K3" s="52">
        <v>143700</v>
      </c>
      <c r="L3" s="52"/>
      <c r="M3" s="59">
        <v>130000</v>
      </c>
    </row>
    <row r="4" spans="1:13" x14ac:dyDescent="0.35">
      <c r="A4" s="65">
        <v>3892</v>
      </c>
      <c r="B4" s="36" t="s">
        <v>21</v>
      </c>
      <c r="C4" s="37">
        <v>84750</v>
      </c>
      <c r="D4" s="37"/>
      <c r="E4" s="37" t="e">
        <f>C4-#REF!</f>
        <v>#REF!</v>
      </c>
      <c r="F4" s="39"/>
      <c r="G4" s="39"/>
      <c r="H4" s="39"/>
      <c r="I4" s="39"/>
      <c r="J4" s="37">
        <v>87600</v>
      </c>
      <c r="K4" s="52">
        <v>87600</v>
      </c>
      <c r="L4" s="52"/>
      <c r="M4" s="59">
        <v>70000</v>
      </c>
    </row>
    <row r="5" spans="1:13" x14ac:dyDescent="0.35">
      <c r="A5" s="65">
        <v>3860</v>
      </c>
      <c r="B5" s="36" t="s">
        <v>54</v>
      </c>
      <c r="C5" s="37">
        <v>14828.63</v>
      </c>
      <c r="D5" s="37"/>
      <c r="E5" s="37" t="e">
        <f>C5-#REF!</f>
        <v>#REF!</v>
      </c>
      <c r="F5" s="39"/>
      <c r="G5" s="39"/>
      <c r="H5" s="39"/>
      <c r="I5" s="39"/>
      <c r="J5" s="37">
        <v>38052</v>
      </c>
      <c r="K5" s="52">
        <v>38052</v>
      </c>
      <c r="L5" s="52"/>
      <c r="M5" s="59"/>
    </row>
    <row r="6" spans="1:13" x14ac:dyDescent="0.35">
      <c r="A6" s="65">
        <v>3861</v>
      </c>
      <c r="B6" s="36" t="s">
        <v>55</v>
      </c>
      <c r="C6" s="37"/>
      <c r="D6" s="37"/>
      <c r="E6" s="37" t="e">
        <f>C6-#REF!</f>
        <v>#REF!</v>
      </c>
      <c r="F6" s="39"/>
      <c r="G6" s="39"/>
      <c r="H6" s="39"/>
      <c r="I6" s="39"/>
      <c r="J6" s="37"/>
      <c r="K6" s="52"/>
      <c r="L6" s="52"/>
      <c r="M6" s="59"/>
    </row>
    <row r="7" spans="1:13" x14ac:dyDescent="0.35">
      <c r="A7" s="65">
        <v>3862</v>
      </c>
      <c r="B7" s="36" t="s">
        <v>56</v>
      </c>
      <c r="C7" s="37">
        <v>7950</v>
      </c>
      <c r="D7" s="37"/>
      <c r="E7" s="37" t="e">
        <f>C7-#REF!</f>
        <v>#REF!</v>
      </c>
      <c r="F7" s="39"/>
      <c r="G7" s="39"/>
      <c r="H7" s="39"/>
      <c r="I7" s="39"/>
      <c r="J7" s="37">
        <v>2000</v>
      </c>
      <c r="K7" s="52">
        <v>2000</v>
      </c>
      <c r="L7" s="52"/>
      <c r="M7" s="59"/>
    </row>
    <row r="8" spans="1:13" x14ac:dyDescent="0.35">
      <c r="A8" s="65">
        <v>3540</v>
      </c>
      <c r="B8" s="36" t="s">
        <v>57</v>
      </c>
      <c r="C8" s="37">
        <v>1915</v>
      </c>
      <c r="D8" s="37"/>
      <c r="E8" s="37" t="e">
        <f>C8-#REF!</f>
        <v>#REF!</v>
      </c>
      <c r="F8" s="39"/>
      <c r="G8" s="39"/>
      <c r="H8" s="39"/>
      <c r="I8" s="39"/>
      <c r="J8" s="37"/>
      <c r="K8" s="52"/>
      <c r="L8" s="52"/>
      <c r="M8" s="59"/>
    </row>
    <row r="9" spans="1:13" x14ac:dyDescent="0.35">
      <c r="A9" s="65">
        <v>3985</v>
      </c>
      <c r="B9" s="36" t="s">
        <v>99</v>
      </c>
      <c r="C9" s="37">
        <v>646208</v>
      </c>
      <c r="D9" s="37"/>
      <c r="E9" s="37" t="e">
        <f>C9-#REF!</f>
        <v>#REF!</v>
      </c>
      <c r="F9" s="39"/>
      <c r="G9" s="39"/>
      <c r="H9" s="39"/>
      <c r="I9" s="39"/>
      <c r="J9" s="37">
        <v>661084</v>
      </c>
      <c r="K9" s="52">
        <v>661084</v>
      </c>
      <c r="L9" s="52"/>
      <c r="M9" s="59">
        <v>678750</v>
      </c>
    </row>
    <row r="10" spans="1:13" ht="16.25" customHeight="1" x14ac:dyDescent="0.35">
      <c r="A10" s="65">
        <v>3987</v>
      </c>
      <c r="B10" s="36" t="s">
        <v>100</v>
      </c>
      <c r="C10" s="37">
        <v>5000000</v>
      </c>
      <c r="D10" s="37"/>
      <c r="E10" s="37" t="e">
        <f>C10-#REF!</f>
        <v>#REF!</v>
      </c>
      <c r="F10" s="39"/>
      <c r="G10" s="39"/>
      <c r="H10" s="39"/>
      <c r="I10" s="39"/>
      <c r="J10" s="37">
        <v>5000000</v>
      </c>
      <c r="K10" s="52">
        <v>5000000</v>
      </c>
      <c r="L10" s="52"/>
      <c r="M10" s="59">
        <v>7100000</v>
      </c>
    </row>
    <row r="11" spans="1:13" x14ac:dyDescent="0.35">
      <c r="A11" s="64"/>
      <c r="B11" s="33" t="s">
        <v>1</v>
      </c>
      <c r="C11" s="35">
        <f>SUM(C3:C10)</f>
        <v>5887651.6299999999</v>
      </c>
      <c r="D11" s="35"/>
      <c r="E11" s="35" t="e">
        <f>C11-#REF!</f>
        <v>#REF!</v>
      </c>
      <c r="F11" s="42"/>
      <c r="G11" s="42">
        <f>C11+167550+17400</f>
        <v>6072601.6299999999</v>
      </c>
      <c r="H11" s="39"/>
      <c r="I11" s="39"/>
      <c r="J11" s="35">
        <f>SUM(J3:J10)</f>
        <v>5932436</v>
      </c>
      <c r="K11" s="34"/>
      <c r="L11" s="34"/>
      <c r="M11" s="60">
        <f>SUM(M3:M10)</f>
        <v>7978750</v>
      </c>
    </row>
    <row r="12" spans="1:13" x14ac:dyDescent="0.35">
      <c r="A12" s="66">
        <v>3986</v>
      </c>
      <c r="B12" s="38" t="s">
        <v>58</v>
      </c>
      <c r="C12" s="39"/>
      <c r="D12" s="39"/>
      <c r="E12" s="39"/>
      <c r="F12" s="39"/>
      <c r="G12" s="39"/>
      <c r="H12" s="39"/>
      <c r="I12" s="39"/>
      <c r="J12" s="39"/>
      <c r="K12" s="53"/>
      <c r="L12" s="53"/>
      <c r="M12" s="59"/>
    </row>
    <row r="13" spans="1:13" ht="15.5" x14ac:dyDescent="0.35">
      <c r="A13" s="82"/>
      <c r="B13" s="51" t="s">
        <v>19</v>
      </c>
      <c r="C13" s="83"/>
      <c r="D13" s="83"/>
      <c r="E13" s="83"/>
      <c r="F13" s="72"/>
      <c r="G13" s="72"/>
      <c r="H13" s="72"/>
      <c r="I13" s="72"/>
      <c r="J13" s="83"/>
      <c r="K13" s="84"/>
      <c r="L13" s="84"/>
      <c r="M13" s="74"/>
    </row>
    <row r="14" spans="1:13" x14ac:dyDescent="0.35">
      <c r="A14" s="67" t="s">
        <v>59</v>
      </c>
      <c r="B14" s="40" t="s">
        <v>43</v>
      </c>
      <c r="C14" s="41">
        <f>SUM(C15:C18)</f>
        <v>40295</v>
      </c>
      <c r="D14" s="41">
        <f>SUM(D15:D18)</f>
        <v>24000</v>
      </c>
      <c r="E14" s="41" t="e">
        <f>#REF!-C14-D14</f>
        <v>#REF!</v>
      </c>
      <c r="F14" s="39"/>
      <c r="G14" s="39"/>
      <c r="H14" s="39"/>
      <c r="I14" s="39"/>
      <c r="J14" s="41">
        <f>SUM(J15:J17)</f>
        <v>71000</v>
      </c>
      <c r="K14" s="54"/>
      <c r="L14" s="54"/>
      <c r="M14" s="61">
        <f>SUM(M15:M18)</f>
        <v>190000</v>
      </c>
    </row>
    <row r="15" spans="1:13" x14ac:dyDescent="0.35">
      <c r="A15" s="65">
        <v>4070</v>
      </c>
      <c r="B15" s="36" t="s">
        <v>23</v>
      </c>
      <c r="C15" s="42">
        <v>40295</v>
      </c>
      <c r="D15" s="42">
        <v>24000</v>
      </c>
      <c r="E15" s="42"/>
      <c r="F15" s="39"/>
      <c r="G15" s="39"/>
      <c r="H15" s="39"/>
      <c r="I15" s="39"/>
      <c r="J15" s="42">
        <v>40000</v>
      </c>
      <c r="K15" s="53">
        <v>33016.61</v>
      </c>
      <c r="L15" s="53">
        <v>180</v>
      </c>
      <c r="M15" s="59">
        <v>40000</v>
      </c>
    </row>
    <row r="16" spans="1:13" x14ac:dyDescent="0.35">
      <c r="A16" s="65">
        <v>4072</v>
      </c>
      <c r="B16" s="36" t="s">
        <v>39</v>
      </c>
      <c r="C16" s="42"/>
      <c r="D16" s="42"/>
      <c r="E16" s="42"/>
      <c r="F16" s="39"/>
      <c r="G16" s="39"/>
      <c r="H16" s="39"/>
      <c r="I16" s="39"/>
      <c r="J16" s="42"/>
      <c r="K16" s="53"/>
      <c r="L16" s="53"/>
      <c r="M16" s="59"/>
    </row>
    <row r="17" spans="1:13" x14ac:dyDescent="0.35">
      <c r="A17" s="65">
        <v>4075</v>
      </c>
      <c r="B17" s="36" t="s">
        <v>107</v>
      </c>
      <c r="C17" s="42"/>
      <c r="D17" s="42"/>
      <c r="E17" s="42"/>
      <c r="F17" s="39"/>
      <c r="G17" s="39"/>
      <c r="H17" s="39"/>
      <c r="I17" s="39"/>
      <c r="J17" s="42">
        <v>31000</v>
      </c>
      <c r="K17" s="53">
        <v>30814</v>
      </c>
      <c r="L17" s="53"/>
      <c r="M17" s="59">
        <v>150000</v>
      </c>
    </row>
    <row r="18" spans="1:13" x14ac:dyDescent="0.35">
      <c r="A18" s="65"/>
      <c r="B18" s="36" t="s">
        <v>74</v>
      </c>
      <c r="C18" s="42"/>
      <c r="D18" s="42"/>
      <c r="E18" s="42"/>
      <c r="F18" s="39"/>
      <c r="G18" s="39"/>
      <c r="H18" s="39"/>
      <c r="I18" s="39"/>
      <c r="J18" s="39"/>
      <c r="K18" s="53"/>
      <c r="L18" s="53"/>
      <c r="M18" s="59"/>
    </row>
    <row r="19" spans="1:13" x14ac:dyDescent="0.35">
      <c r="A19" s="68"/>
      <c r="B19" s="40" t="s">
        <v>44</v>
      </c>
      <c r="C19" s="41">
        <f>SUM(C21:C23)</f>
        <v>11250</v>
      </c>
      <c r="D19" s="41">
        <f>SUM(D21:D23)</f>
        <v>1100000</v>
      </c>
      <c r="E19" s="41">
        <f>D52</f>
        <v>7056</v>
      </c>
      <c r="F19" s="39"/>
      <c r="G19" s="39"/>
      <c r="H19" s="39"/>
      <c r="I19" s="39"/>
      <c r="J19" s="41">
        <f>SUM(J20:J22)</f>
        <v>910000</v>
      </c>
      <c r="K19" s="54"/>
      <c r="L19" s="54"/>
      <c r="M19" s="61">
        <f>SUM(M20:M23)</f>
        <v>760250</v>
      </c>
    </row>
    <row r="20" spans="1:13" x14ac:dyDescent="0.35">
      <c r="A20" s="65">
        <v>4012</v>
      </c>
      <c r="B20" s="36" t="s">
        <v>24</v>
      </c>
      <c r="C20" s="42"/>
      <c r="D20" s="42"/>
      <c r="E20" s="42"/>
      <c r="F20" s="39"/>
      <c r="G20" s="39"/>
      <c r="H20" s="39"/>
      <c r="I20" s="39"/>
      <c r="J20" s="42">
        <v>10000</v>
      </c>
      <c r="K20" s="53">
        <v>0</v>
      </c>
      <c r="L20" s="53"/>
      <c r="M20" s="59">
        <v>645250</v>
      </c>
    </row>
    <row r="21" spans="1:13" x14ac:dyDescent="0.35">
      <c r="A21" s="65">
        <v>4010</v>
      </c>
      <c r="B21" s="36" t="s">
        <v>25</v>
      </c>
      <c r="C21" s="42"/>
      <c r="D21" s="42">
        <v>1100000</v>
      </c>
      <c r="E21" s="42"/>
      <c r="F21" s="39" t="s">
        <v>72</v>
      </c>
      <c r="G21" s="39"/>
      <c r="H21" s="39"/>
      <c r="I21" s="39"/>
      <c r="J21" s="42">
        <v>800000</v>
      </c>
      <c r="K21" s="53">
        <v>680</v>
      </c>
      <c r="L21" s="53">
        <f>464860+353523.3</f>
        <v>818383.3</v>
      </c>
      <c r="M21" s="59">
        <v>75000</v>
      </c>
    </row>
    <row r="22" spans="1:13" x14ac:dyDescent="0.35">
      <c r="A22" s="65">
        <v>4011</v>
      </c>
      <c r="B22" s="36" t="s">
        <v>108</v>
      </c>
      <c r="C22" s="42">
        <f>11250</f>
        <v>11250</v>
      </c>
      <c r="D22" s="42"/>
      <c r="E22" s="42"/>
      <c r="F22" s="39"/>
      <c r="G22" s="39"/>
      <c r="H22" s="39"/>
      <c r="I22" s="39"/>
      <c r="J22" s="42">
        <v>100000</v>
      </c>
      <c r="K22" s="53">
        <v>0</v>
      </c>
      <c r="L22" s="53">
        <f>14200+12500+740</f>
        <v>27440</v>
      </c>
      <c r="M22" s="59">
        <v>40000</v>
      </c>
    </row>
    <row r="23" spans="1:13" x14ac:dyDescent="0.35">
      <c r="A23" s="65">
        <v>3110</v>
      </c>
      <c r="B23" s="36" t="s">
        <v>60</v>
      </c>
      <c r="C23" s="42"/>
      <c r="D23" s="42"/>
      <c r="E23" s="42"/>
      <c r="F23" s="39"/>
      <c r="G23" s="39"/>
      <c r="H23" s="39"/>
      <c r="I23" s="39"/>
      <c r="J23" s="42"/>
      <c r="K23" s="53">
        <v>95100</v>
      </c>
      <c r="L23" s="53"/>
      <c r="M23" s="59"/>
    </row>
    <row r="24" spans="1:13" x14ac:dyDescent="0.35">
      <c r="A24" s="68"/>
      <c r="B24" s="40" t="s">
        <v>40</v>
      </c>
      <c r="C24" s="41">
        <f>SUM(C25:C27)</f>
        <v>358121.5</v>
      </c>
      <c r="D24" s="41"/>
      <c r="E24" s="41" t="e">
        <f>#REF!-C24</f>
        <v>#REF!</v>
      </c>
      <c r="F24" s="39"/>
      <c r="G24" s="39"/>
      <c r="H24" s="39"/>
      <c r="I24" s="39"/>
      <c r="J24" s="41">
        <f>SUM(J25:J27)</f>
        <v>4000</v>
      </c>
      <c r="K24" s="54"/>
      <c r="L24" s="54"/>
      <c r="M24" s="61">
        <f>SUM(M25:M27)</f>
        <v>200000</v>
      </c>
    </row>
    <row r="25" spans="1:13" x14ac:dyDescent="0.35">
      <c r="A25" s="65">
        <v>4022</v>
      </c>
      <c r="B25" s="36" t="s">
        <v>45</v>
      </c>
      <c r="C25" s="42">
        <v>9450</v>
      </c>
      <c r="D25" s="42"/>
      <c r="E25" s="42"/>
      <c r="F25" s="39"/>
      <c r="G25" s="39"/>
      <c r="H25" s="39"/>
      <c r="I25" s="39"/>
      <c r="J25" s="42">
        <v>4000</v>
      </c>
      <c r="K25" s="53">
        <v>3985</v>
      </c>
      <c r="L25" s="53"/>
      <c r="M25" s="59"/>
    </row>
    <row r="26" spans="1:13" x14ac:dyDescent="0.35">
      <c r="A26" s="65">
        <v>4021</v>
      </c>
      <c r="B26" s="36" t="s">
        <v>34</v>
      </c>
      <c r="C26" s="42">
        <v>2091.5</v>
      </c>
      <c r="D26" s="42"/>
      <c r="E26" s="42"/>
      <c r="F26" s="39"/>
      <c r="G26" s="39"/>
      <c r="H26" s="39"/>
      <c r="I26" s="39"/>
      <c r="J26" s="42"/>
      <c r="K26" s="53"/>
      <c r="L26" s="53"/>
      <c r="M26" s="59">
        <v>25000</v>
      </c>
    </row>
    <row r="27" spans="1:13" x14ac:dyDescent="0.35">
      <c r="A27" s="65">
        <v>4020</v>
      </c>
      <c r="B27" s="36" t="s">
        <v>46</v>
      </c>
      <c r="C27" s="42">
        <v>346580</v>
      </c>
      <c r="D27" s="42"/>
      <c r="E27" s="42"/>
      <c r="F27" s="39"/>
      <c r="G27" s="39"/>
      <c r="H27" s="39"/>
      <c r="I27" s="39"/>
      <c r="J27" s="42"/>
      <c r="K27" s="53"/>
      <c r="L27" s="53"/>
      <c r="M27" s="59">
        <v>175000</v>
      </c>
    </row>
    <row r="28" spans="1:13" x14ac:dyDescent="0.35">
      <c r="A28" s="68"/>
      <c r="B28" s="40" t="s">
        <v>47</v>
      </c>
      <c r="C28" s="41">
        <f>SUM(C29:C34)</f>
        <v>3167.8599999999997</v>
      </c>
      <c r="D28" s="41"/>
      <c r="E28" s="41" t="e">
        <f>#REF!-C28</f>
        <v>#REF!</v>
      </c>
      <c r="F28" s="39"/>
      <c r="G28" s="39"/>
      <c r="H28" s="39"/>
      <c r="I28" s="39"/>
      <c r="J28" s="41">
        <f>SUM(J29:J34)</f>
        <v>15000</v>
      </c>
      <c r="K28" s="54"/>
      <c r="L28" s="54"/>
      <c r="M28" s="61">
        <f>SUM(M29:M34)</f>
        <v>42000</v>
      </c>
    </row>
    <row r="29" spans="1:13" x14ac:dyDescent="0.35">
      <c r="A29" s="65">
        <v>4031</v>
      </c>
      <c r="B29" s="36" t="s">
        <v>64</v>
      </c>
      <c r="C29" s="42"/>
      <c r="D29" s="42"/>
      <c r="E29" s="42"/>
      <c r="F29" s="39"/>
      <c r="G29" s="39"/>
      <c r="H29" s="39"/>
      <c r="I29" s="39"/>
      <c r="J29" s="42">
        <v>2500</v>
      </c>
      <c r="K29" s="53"/>
      <c r="L29" s="53"/>
      <c r="M29" s="59">
        <v>7000</v>
      </c>
    </row>
    <row r="30" spans="1:13" x14ac:dyDescent="0.35">
      <c r="A30" s="65">
        <v>4033</v>
      </c>
      <c r="B30" s="36" t="s">
        <v>65</v>
      </c>
      <c r="C30" s="42">
        <v>712</v>
      </c>
      <c r="D30" s="42"/>
      <c r="E30" s="42"/>
      <c r="F30" s="39"/>
      <c r="G30" s="39"/>
      <c r="H30" s="39"/>
      <c r="I30" s="39"/>
      <c r="J30" s="42">
        <v>2500</v>
      </c>
      <c r="K30" s="53">
        <v>1104.17</v>
      </c>
      <c r="L30" s="53">
        <v>379</v>
      </c>
      <c r="M30" s="59">
        <v>7000</v>
      </c>
    </row>
    <row r="31" spans="1:13" x14ac:dyDescent="0.35">
      <c r="A31" s="65">
        <v>4034</v>
      </c>
      <c r="B31" s="36" t="s">
        <v>66</v>
      </c>
      <c r="C31" s="42">
        <v>1047</v>
      </c>
      <c r="D31" s="42"/>
      <c r="E31" s="42"/>
      <c r="F31" s="39"/>
      <c r="G31" s="39"/>
      <c r="H31" s="39"/>
      <c r="I31" s="39"/>
      <c r="J31" s="42">
        <v>2500</v>
      </c>
      <c r="K31" s="53"/>
      <c r="L31" s="53"/>
      <c r="M31" s="59">
        <v>7000</v>
      </c>
    </row>
    <row r="32" spans="1:13" x14ac:dyDescent="0.35">
      <c r="A32" s="65">
        <v>4035</v>
      </c>
      <c r="B32" s="36" t="s">
        <v>67</v>
      </c>
      <c r="C32" s="42"/>
      <c r="D32" s="42"/>
      <c r="E32" s="42"/>
      <c r="F32" s="39"/>
      <c r="G32" s="39"/>
      <c r="H32" s="39"/>
      <c r="I32" s="39"/>
      <c r="J32" s="42">
        <v>2500</v>
      </c>
      <c r="K32" s="53"/>
      <c r="L32" s="53"/>
      <c r="M32" s="59">
        <v>7000</v>
      </c>
    </row>
    <row r="33" spans="1:13" x14ac:dyDescent="0.35">
      <c r="A33" s="65">
        <v>4032</v>
      </c>
      <c r="B33" s="36" t="s">
        <v>71</v>
      </c>
      <c r="C33" s="42">
        <v>1408.86</v>
      </c>
      <c r="D33" s="42"/>
      <c r="E33" s="42"/>
      <c r="F33" s="39"/>
      <c r="G33" s="39"/>
      <c r="H33" s="39"/>
      <c r="I33" s="39"/>
      <c r="J33" s="42">
        <v>2500</v>
      </c>
      <c r="K33" s="53"/>
      <c r="L33" s="53"/>
      <c r="M33" s="59">
        <v>7000</v>
      </c>
    </row>
    <row r="34" spans="1:13" x14ac:dyDescent="0.35">
      <c r="A34" s="65"/>
      <c r="B34" s="36" t="s">
        <v>101</v>
      </c>
      <c r="C34" s="42"/>
      <c r="D34" s="42"/>
      <c r="E34" s="42"/>
      <c r="F34" s="39"/>
      <c r="G34" s="39"/>
      <c r="H34" s="39"/>
      <c r="I34" s="39"/>
      <c r="J34" s="42">
        <v>2500</v>
      </c>
      <c r="K34" s="53"/>
      <c r="L34" s="53"/>
      <c r="M34" s="59">
        <v>7000</v>
      </c>
    </row>
    <row r="35" spans="1:13" ht="15.65" customHeight="1" x14ac:dyDescent="0.35">
      <c r="A35" s="68"/>
      <c r="B35" s="43" t="s">
        <v>41</v>
      </c>
      <c r="C35" s="41">
        <f>SUM(C36:C39)</f>
        <v>206233</v>
      </c>
      <c r="D35" s="41"/>
      <c r="E35" s="41" t="e">
        <f>#REF!-C35-D35</f>
        <v>#REF!</v>
      </c>
      <c r="F35" s="39"/>
      <c r="G35" s="39"/>
      <c r="H35" s="39"/>
      <c r="I35" s="39"/>
      <c r="J35" s="41">
        <f>SUM(J36:J38)</f>
        <v>64000</v>
      </c>
      <c r="K35" s="54"/>
      <c r="L35" s="54"/>
      <c r="M35" s="61">
        <f>SUM(M36:M39)</f>
        <v>150000</v>
      </c>
    </row>
    <row r="36" spans="1:13" x14ac:dyDescent="0.35">
      <c r="A36" s="65">
        <v>4062</v>
      </c>
      <c r="B36" s="36" t="s">
        <v>73</v>
      </c>
      <c r="C36" s="42"/>
      <c r="D36" s="42"/>
      <c r="E36" s="42"/>
      <c r="F36" s="39"/>
      <c r="G36" s="39"/>
      <c r="H36" s="39"/>
      <c r="I36" s="39"/>
      <c r="J36" s="42">
        <v>4000</v>
      </c>
      <c r="K36" s="53">
        <v>3985</v>
      </c>
      <c r="L36" s="53"/>
      <c r="M36" s="59">
        <v>25000</v>
      </c>
    </row>
    <row r="37" spans="1:13" x14ac:dyDescent="0.35">
      <c r="A37" s="65">
        <v>4060</v>
      </c>
      <c r="B37" s="36" t="s">
        <v>109</v>
      </c>
      <c r="C37" s="42">
        <v>202808</v>
      </c>
      <c r="D37" s="42"/>
      <c r="E37" s="42"/>
      <c r="F37" s="39"/>
      <c r="G37" s="39"/>
      <c r="H37" s="39"/>
      <c r="I37" s="39"/>
      <c r="J37" s="42">
        <v>60000</v>
      </c>
      <c r="K37" s="53">
        <v>70410</v>
      </c>
      <c r="L37" s="53"/>
      <c r="M37" s="59">
        <v>125000</v>
      </c>
    </row>
    <row r="38" spans="1:13" x14ac:dyDescent="0.35">
      <c r="A38" s="65">
        <v>4061</v>
      </c>
      <c r="B38" s="36" t="s">
        <v>110</v>
      </c>
      <c r="C38" s="39">
        <v>20825</v>
      </c>
      <c r="D38" s="39"/>
      <c r="E38" s="39"/>
      <c r="F38" s="39"/>
      <c r="G38" s="39"/>
      <c r="H38" s="39"/>
      <c r="I38" s="39"/>
      <c r="J38" s="39"/>
      <c r="K38" s="53"/>
      <c r="L38" s="53"/>
      <c r="M38" s="59"/>
    </row>
    <row r="39" spans="1:13" x14ac:dyDescent="0.35">
      <c r="A39" s="65">
        <v>3111</v>
      </c>
      <c r="B39" s="36" t="s">
        <v>70</v>
      </c>
      <c r="C39" s="39">
        <v>-17400</v>
      </c>
      <c r="D39" s="39"/>
      <c r="E39" s="39"/>
      <c r="F39" s="39"/>
      <c r="G39" s="39"/>
      <c r="H39" s="39"/>
      <c r="I39" s="39"/>
      <c r="J39" s="39"/>
      <c r="K39" s="53">
        <v>11300</v>
      </c>
      <c r="L39" s="53"/>
      <c r="M39" s="59"/>
    </row>
    <row r="40" spans="1:13" x14ac:dyDescent="0.35">
      <c r="A40" s="68"/>
      <c r="B40" s="43" t="s">
        <v>31</v>
      </c>
      <c r="C40" s="41">
        <f>SUM(C41:C42)</f>
        <v>112200.13</v>
      </c>
      <c r="D40" s="41">
        <f>SUM(D41:D42)</f>
        <v>30000</v>
      </c>
      <c r="E40" s="41" t="e">
        <f>#REF!-C40-D40</f>
        <v>#REF!</v>
      </c>
      <c r="F40" s="39"/>
      <c r="G40" s="39"/>
      <c r="H40" s="39"/>
      <c r="I40" s="39"/>
      <c r="J40" s="41">
        <f>SUM(J41:J42)</f>
        <v>200000</v>
      </c>
      <c r="K40" s="54"/>
      <c r="L40" s="54"/>
      <c r="M40" s="61">
        <f>SUM(M41:M42)</f>
        <v>60000</v>
      </c>
    </row>
    <row r="41" spans="1:13" x14ac:dyDescent="0.35">
      <c r="A41" s="65">
        <v>4110</v>
      </c>
      <c r="B41" s="36" t="s">
        <v>30</v>
      </c>
      <c r="C41" s="42">
        <v>109776.13</v>
      </c>
      <c r="D41" s="42">
        <v>30000</v>
      </c>
      <c r="E41" s="42"/>
      <c r="F41" s="39" t="s">
        <v>93</v>
      </c>
      <c r="G41" s="39"/>
      <c r="H41" s="39"/>
      <c r="I41" s="39"/>
      <c r="J41" s="42">
        <v>200000</v>
      </c>
      <c r="K41" s="53">
        <v>127243.5</v>
      </c>
      <c r="L41" s="53">
        <f>216.09+588+780+1788+555</f>
        <v>3927.09</v>
      </c>
      <c r="M41" s="71">
        <v>50000</v>
      </c>
    </row>
    <row r="42" spans="1:13" x14ac:dyDescent="0.35">
      <c r="A42" s="65">
        <v>4111</v>
      </c>
      <c r="B42" s="36" t="s">
        <v>97</v>
      </c>
      <c r="C42" s="42">
        <v>2424</v>
      </c>
      <c r="D42" s="42"/>
      <c r="E42" s="42"/>
      <c r="F42" s="39"/>
      <c r="G42" s="39"/>
      <c r="H42" s="39"/>
      <c r="I42" s="39"/>
      <c r="J42" s="42">
        <v>0</v>
      </c>
      <c r="K42" s="53"/>
      <c r="L42" s="53"/>
      <c r="M42" s="59">
        <v>10000</v>
      </c>
    </row>
    <row r="43" spans="1:13" x14ac:dyDescent="0.35">
      <c r="A43" s="68"/>
      <c r="B43" s="40" t="s">
        <v>0</v>
      </c>
      <c r="C43" s="41">
        <f>SUM(C44:C46)</f>
        <v>995375</v>
      </c>
      <c r="D43" s="41">
        <v>378450</v>
      </c>
      <c r="E43" s="41" t="e">
        <f>#REF!-C43-D43</f>
        <v>#REF!</v>
      </c>
      <c r="F43" s="39"/>
      <c r="G43" s="42"/>
      <c r="H43" s="39"/>
      <c r="I43" s="39"/>
      <c r="J43" s="41">
        <v>3800000</v>
      </c>
      <c r="K43" s="54"/>
      <c r="L43" s="54"/>
      <c r="M43" s="61">
        <f>SUM(M44:M46)</f>
        <v>5600000</v>
      </c>
    </row>
    <row r="44" spans="1:13" x14ac:dyDescent="0.35">
      <c r="A44" s="65">
        <v>4210</v>
      </c>
      <c r="B44" s="44" t="s">
        <v>26</v>
      </c>
      <c r="C44" s="42">
        <v>809364.5</v>
      </c>
      <c r="D44" s="42"/>
      <c r="E44" s="42"/>
      <c r="F44" s="39" t="s">
        <v>84</v>
      </c>
      <c r="G44" s="39"/>
      <c r="H44" s="42"/>
      <c r="I44" s="39"/>
      <c r="J44" s="42"/>
      <c r="K44" s="53">
        <v>621939.75</v>
      </c>
      <c r="L44" s="53">
        <f>486812.25+759172+175350</f>
        <v>1421334.25</v>
      </c>
      <c r="M44" s="71">
        <v>2800000</v>
      </c>
    </row>
    <row r="45" spans="1:13" x14ac:dyDescent="0.35">
      <c r="A45" s="65">
        <v>4211</v>
      </c>
      <c r="B45" s="44" t="s">
        <v>27</v>
      </c>
      <c r="C45" s="42">
        <v>186010.5</v>
      </c>
      <c r="D45" s="42"/>
      <c r="E45" s="39"/>
      <c r="F45" s="39"/>
      <c r="G45" s="39"/>
      <c r="H45" s="42"/>
      <c r="I45" s="39"/>
      <c r="J45" s="39"/>
      <c r="K45" s="53">
        <v>17718.75</v>
      </c>
      <c r="L45" s="53"/>
      <c r="M45" s="59"/>
    </row>
    <row r="46" spans="1:13" ht="36" x14ac:dyDescent="0.35">
      <c r="A46" s="65">
        <v>4212</v>
      </c>
      <c r="B46" s="45" t="s">
        <v>28</v>
      </c>
      <c r="C46" s="42"/>
      <c r="D46" s="42"/>
      <c r="E46" s="42"/>
      <c r="F46" s="39"/>
      <c r="G46" s="39"/>
      <c r="H46" s="39"/>
      <c r="I46" s="39"/>
      <c r="J46" s="42"/>
      <c r="K46" s="53">
        <v>696848.5</v>
      </c>
      <c r="L46" s="53">
        <f>165570.75+137015+75150</f>
        <v>377735.75</v>
      </c>
      <c r="M46" s="59">
        <v>2800000</v>
      </c>
    </row>
    <row r="47" spans="1:13" ht="15.5" x14ac:dyDescent="0.35">
      <c r="A47" s="69"/>
      <c r="B47" s="46" t="s">
        <v>17</v>
      </c>
      <c r="C47" s="47">
        <f>C43+C40+C35+C28+C24+C19+C14</f>
        <v>1726642.49</v>
      </c>
      <c r="D47" s="47">
        <f>D43+D40+D35+D28+D24+D19+D14</f>
        <v>1532450</v>
      </c>
      <c r="E47" s="47" t="e">
        <f>#REF!-C47-D47</f>
        <v>#REF!</v>
      </c>
      <c r="F47" s="42"/>
      <c r="G47" s="42">
        <f>C47-C39</f>
        <v>1744042.49</v>
      </c>
      <c r="H47" s="39"/>
      <c r="I47" s="39"/>
      <c r="J47" s="47">
        <f>SUM(J14+J19+J24+J28+J35+J40+J43)</f>
        <v>5064000</v>
      </c>
      <c r="K47" s="55"/>
      <c r="L47" s="55"/>
      <c r="M47" s="62">
        <f>M43+M40+M35+M28+M24+M19+M14</f>
        <v>7002250</v>
      </c>
    </row>
    <row r="48" spans="1:13" ht="15.5" x14ac:dyDescent="0.35">
      <c r="A48" s="70"/>
      <c r="B48" s="51" t="s">
        <v>15</v>
      </c>
      <c r="C48" s="51"/>
      <c r="D48" s="51"/>
      <c r="E48" s="51"/>
      <c r="F48" s="72"/>
      <c r="G48" s="72"/>
      <c r="H48" s="72"/>
      <c r="I48" s="72"/>
      <c r="J48" s="51"/>
      <c r="K48" s="73"/>
      <c r="L48" s="73"/>
      <c r="M48" s="74"/>
    </row>
    <row r="49" spans="1:13" x14ac:dyDescent="0.35">
      <c r="A49" s="67" t="s">
        <v>59</v>
      </c>
      <c r="B49" s="40" t="s">
        <v>38</v>
      </c>
      <c r="C49" s="41">
        <f>SUM(C50:C63)</f>
        <v>1044500.48</v>
      </c>
      <c r="D49" s="41">
        <f>SUM(D50:D63)</f>
        <v>74556</v>
      </c>
      <c r="E49" s="41" t="e">
        <f>#REF!-C49</f>
        <v>#REF!</v>
      </c>
      <c r="F49" s="39"/>
      <c r="G49" s="39"/>
      <c r="H49" s="39"/>
      <c r="I49" s="39"/>
      <c r="J49" s="41">
        <f>SUM(J50:J63)</f>
        <v>345000</v>
      </c>
      <c r="K49" s="54"/>
      <c r="L49" s="54"/>
      <c r="M49" s="61">
        <f>SUM(M50:M63)</f>
        <v>315500</v>
      </c>
    </row>
    <row r="50" spans="1:13" x14ac:dyDescent="0.35">
      <c r="A50" s="65">
        <v>7210</v>
      </c>
      <c r="B50" s="36" t="s">
        <v>48</v>
      </c>
      <c r="C50" s="42">
        <f>339369.48</f>
        <v>339369.48</v>
      </c>
      <c r="D50" s="42"/>
      <c r="E50" s="42"/>
      <c r="F50" s="39"/>
      <c r="G50" s="39"/>
      <c r="H50" s="39"/>
      <c r="I50" s="39"/>
      <c r="J50" s="42">
        <v>0</v>
      </c>
      <c r="K50" s="53"/>
      <c r="L50" s="53"/>
      <c r="M50" s="59"/>
    </row>
    <row r="51" spans="1:13" x14ac:dyDescent="0.35">
      <c r="A51" s="65">
        <v>5010</v>
      </c>
      <c r="B51" s="36" t="s">
        <v>49</v>
      </c>
      <c r="C51" s="42">
        <v>29065</v>
      </c>
      <c r="D51" s="42"/>
      <c r="E51" s="42"/>
      <c r="F51" s="39"/>
      <c r="G51" s="39"/>
      <c r="H51" s="39"/>
      <c r="I51" s="39"/>
      <c r="J51" s="42">
        <v>0</v>
      </c>
      <c r="K51" s="53"/>
      <c r="L51" s="53"/>
      <c r="M51" s="59"/>
    </row>
    <row r="52" spans="1:13" x14ac:dyDescent="0.35">
      <c r="A52" s="65">
        <v>5410</v>
      </c>
      <c r="B52" s="36" t="s">
        <v>36</v>
      </c>
      <c r="C52" s="42"/>
      <c r="D52" s="42">
        <f>7056</f>
        <v>7056</v>
      </c>
      <c r="E52" s="42"/>
      <c r="F52" s="39"/>
      <c r="G52" s="39"/>
      <c r="H52" s="39"/>
      <c r="I52" s="39"/>
      <c r="J52" s="42">
        <v>10000</v>
      </c>
      <c r="K52" s="53"/>
      <c r="L52" s="53"/>
      <c r="M52" s="59"/>
    </row>
    <row r="53" spans="1:13" ht="14.25" customHeight="1" x14ac:dyDescent="0.35">
      <c r="A53" s="65">
        <v>5800</v>
      </c>
      <c r="B53" s="36" t="s">
        <v>50</v>
      </c>
      <c r="C53" s="42">
        <v>4750</v>
      </c>
      <c r="D53" s="42"/>
      <c r="E53" s="42"/>
      <c r="F53" s="39"/>
      <c r="G53" s="39"/>
      <c r="H53" s="39"/>
      <c r="I53" s="39"/>
      <c r="J53" s="42">
        <v>0</v>
      </c>
      <c r="K53" s="53"/>
      <c r="L53" s="53"/>
      <c r="M53" s="59"/>
    </row>
    <row r="54" spans="1:13" ht="14.25" customHeight="1" x14ac:dyDescent="0.35">
      <c r="A54" s="65">
        <v>7610</v>
      </c>
      <c r="B54" s="36" t="s">
        <v>69</v>
      </c>
      <c r="C54" s="42"/>
      <c r="D54" s="42"/>
      <c r="E54" s="42"/>
      <c r="F54" s="39"/>
      <c r="G54" s="39"/>
      <c r="H54" s="39"/>
      <c r="I54" s="39"/>
      <c r="J54" s="42">
        <v>0</v>
      </c>
      <c r="K54" s="53"/>
      <c r="L54" s="53"/>
      <c r="M54" s="59"/>
    </row>
    <row r="55" spans="1:13" ht="14.25" customHeight="1" x14ac:dyDescent="0.35">
      <c r="A55" s="65">
        <v>6213</v>
      </c>
      <c r="B55" s="36" t="s">
        <v>35</v>
      </c>
      <c r="C55" s="42">
        <v>3034</v>
      </c>
      <c r="D55" s="42"/>
      <c r="E55" s="42"/>
      <c r="F55" s="39"/>
      <c r="G55" s="39"/>
      <c r="H55" s="39"/>
      <c r="I55" s="39"/>
      <c r="J55" s="42">
        <v>0</v>
      </c>
      <c r="K55" s="53"/>
      <c r="L55" s="53"/>
      <c r="M55" s="59"/>
    </row>
    <row r="56" spans="1:13" ht="14.25" customHeight="1" x14ac:dyDescent="0.35">
      <c r="A56" s="65">
        <v>6310</v>
      </c>
      <c r="B56" s="36" t="s">
        <v>51</v>
      </c>
      <c r="C56" s="42">
        <v>4884</v>
      </c>
      <c r="D56" s="42"/>
      <c r="E56" s="42"/>
      <c r="F56" s="39"/>
      <c r="G56" s="39"/>
      <c r="H56" s="39"/>
      <c r="I56" s="39"/>
      <c r="J56" s="42">
        <v>5000</v>
      </c>
      <c r="K56" s="53">
        <v>4884</v>
      </c>
      <c r="L56" s="53"/>
      <c r="M56" s="59">
        <v>5000</v>
      </c>
    </row>
    <row r="57" spans="1:13" ht="14.25" customHeight="1" x14ac:dyDescent="0.35">
      <c r="A57" s="65">
        <v>6980</v>
      </c>
      <c r="B57" s="36" t="s">
        <v>37</v>
      </c>
      <c r="C57" s="42">
        <v>4368</v>
      </c>
      <c r="D57" s="42"/>
      <c r="E57" s="42"/>
      <c r="F57" s="39"/>
      <c r="G57" s="39"/>
      <c r="H57" s="39"/>
      <c r="I57" s="39"/>
      <c r="J57" s="42">
        <v>5000</v>
      </c>
      <c r="K57" s="53">
        <v>4464</v>
      </c>
      <c r="L57" s="53"/>
      <c r="M57" s="59">
        <v>5000</v>
      </c>
    </row>
    <row r="58" spans="1:13" ht="14.25" customHeight="1" x14ac:dyDescent="0.35">
      <c r="A58" s="65">
        <v>6150</v>
      </c>
      <c r="B58" s="36" t="s">
        <v>103</v>
      </c>
      <c r="C58" s="42">
        <v>10645</v>
      </c>
      <c r="D58" s="42"/>
      <c r="E58" s="42"/>
      <c r="F58" s="39"/>
      <c r="G58" s="39"/>
      <c r="H58" s="39"/>
      <c r="I58" s="39"/>
      <c r="J58" s="42">
        <v>25000</v>
      </c>
      <c r="K58" s="53">
        <v>534</v>
      </c>
      <c r="L58" s="53"/>
      <c r="M58" s="59">
        <v>20000</v>
      </c>
    </row>
    <row r="59" spans="1:13" ht="21" x14ac:dyDescent="0.35">
      <c r="A59" s="65">
        <v>6540</v>
      </c>
      <c r="B59" s="36" t="s">
        <v>42</v>
      </c>
      <c r="C59" s="42">
        <v>1839</v>
      </c>
      <c r="D59" s="42"/>
      <c r="E59" s="42"/>
      <c r="F59" s="39"/>
      <c r="G59" s="56"/>
      <c r="H59" s="39"/>
      <c r="I59" s="39"/>
      <c r="J59" s="42">
        <v>20000</v>
      </c>
      <c r="K59" s="53">
        <v>11197.71</v>
      </c>
      <c r="L59" s="53"/>
      <c r="M59" s="59">
        <v>60000</v>
      </c>
    </row>
    <row r="60" spans="1:13" s="23" customFormat="1" ht="21" x14ac:dyDescent="0.5">
      <c r="A60" s="65">
        <v>6541</v>
      </c>
      <c r="B60" s="36" t="s">
        <v>29</v>
      </c>
      <c r="C60" s="42">
        <v>23444</v>
      </c>
      <c r="D60" s="42">
        <f>67500</f>
        <v>67500</v>
      </c>
      <c r="E60" s="42"/>
      <c r="F60" s="56" t="s">
        <v>92</v>
      </c>
      <c r="G60" s="56"/>
      <c r="H60" s="39" t="s">
        <v>82</v>
      </c>
      <c r="I60" s="39" t="s">
        <v>88</v>
      </c>
      <c r="J60" s="42">
        <v>250000</v>
      </c>
      <c r="K60" s="53">
        <v>112889.75</v>
      </c>
      <c r="L60" s="53"/>
      <c r="M60" s="59">
        <v>110500</v>
      </c>
    </row>
    <row r="61" spans="1:13" s="23" customFormat="1" ht="29.4" customHeight="1" x14ac:dyDescent="0.5">
      <c r="A61" s="65">
        <v>6550</v>
      </c>
      <c r="B61" s="48" t="s">
        <v>104</v>
      </c>
      <c r="C61" s="42">
        <v>562854</v>
      </c>
      <c r="D61" s="42"/>
      <c r="E61" s="42"/>
      <c r="F61" s="56"/>
      <c r="G61" s="56"/>
      <c r="H61" s="39" t="s">
        <v>75</v>
      </c>
      <c r="I61" s="39" t="s">
        <v>85</v>
      </c>
      <c r="J61" s="42">
        <v>0</v>
      </c>
      <c r="K61" s="53">
        <v>0</v>
      </c>
      <c r="L61" s="53"/>
      <c r="M61" s="59">
        <v>95000</v>
      </c>
    </row>
    <row r="62" spans="1:13" x14ac:dyDescent="0.35">
      <c r="A62" s="65">
        <v>6110</v>
      </c>
      <c r="B62" s="36" t="s">
        <v>105</v>
      </c>
      <c r="C62" s="42">
        <v>60248</v>
      </c>
      <c r="D62" s="42"/>
      <c r="E62" s="42"/>
      <c r="F62" s="39"/>
      <c r="G62" s="39"/>
      <c r="H62" s="39"/>
      <c r="I62" s="39" t="s">
        <v>86</v>
      </c>
      <c r="J62" s="42">
        <v>30000</v>
      </c>
      <c r="K62" s="53">
        <v>44</v>
      </c>
      <c r="L62" s="53">
        <v>649</v>
      </c>
      <c r="M62" s="59">
        <v>20000</v>
      </c>
    </row>
    <row r="63" spans="1:13" x14ac:dyDescent="0.35">
      <c r="A63" s="65">
        <v>7691</v>
      </c>
      <c r="B63" s="36" t="s">
        <v>61</v>
      </c>
      <c r="C63" s="49"/>
      <c r="D63" s="49"/>
      <c r="E63" s="49"/>
      <c r="F63" s="39"/>
      <c r="G63" s="39"/>
      <c r="H63" s="39"/>
      <c r="I63" s="39" t="s">
        <v>87</v>
      </c>
      <c r="J63" s="42"/>
      <c r="K63" s="53"/>
      <c r="L63" s="53"/>
      <c r="M63" s="59"/>
    </row>
    <row r="64" spans="1:13" x14ac:dyDescent="0.35">
      <c r="A64" s="68"/>
      <c r="B64" s="40" t="s">
        <v>52</v>
      </c>
      <c r="C64" s="41">
        <f>SUM(C65:C67)</f>
        <v>23021</v>
      </c>
      <c r="D64" s="41">
        <f>SUM(D65:D67)</f>
        <v>0</v>
      </c>
      <c r="E64" s="41" t="e">
        <f>#REF!-C64</f>
        <v>#REF!</v>
      </c>
      <c r="F64" s="39"/>
      <c r="G64" s="39"/>
      <c r="H64" s="39"/>
      <c r="I64" s="39"/>
      <c r="J64" s="41">
        <f>SUM(J65:J67)</f>
        <v>405000</v>
      </c>
      <c r="K64" s="54"/>
      <c r="L64" s="54"/>
      <c r="M64" s="61">
        <f>SUM(M65:M67)</f>
        <v>375000</v>
      </c>
    </row>
    <row r="65" spans="1:13" x14ac:dyDescent="0.35">
      <c r="A65" s="65">
        <v>7240</v>
      </c>
      <c r="B65" s="36" t="s">
        <v>20</v>
      </c>
      <c r="C65" s="49"/>
      <c r="D65" s="49"/>
      <c r="E65" s="49"/>
      <c r="F65" s="39"/>
      <c r="G65" s="39"/>
      <c r="H65" s="39"/>
      <c r="I65" s="39" t="s">
        <v>76</v>
      </c>
      <c r="J65" s="42">
        <v>350000</v>
      </c>
      <c r="K65" s="53">
        <v>15000</v>
      </c>
      <c r="L65" s="53"/>
      <c r="M65" s="59">
        <v>350000</v>
      </c>
    </row>
    <row r="66" spans="1:13" x14ac:dyDescent="0.35">
      <c r="A66" s="65">
        <v>6212</v>
      </c>
      <c r="B66" s="36" t="s">
        <v>53</v>
      </c>
      <c r="C66" s="49">
        <v>23021</v>
      </c>
      <c r="D66" s="49"/>
      <c r="E66" s="49"/>
      <c r="F66" s="39"/>
      <c r="G66" s="39"/>
      <c r="H66" s="39"/>
      <c r="I66" s="39" t="s">
        <v>77</v>
      </c>
      <c r="J66" s="42">
        <v>35000</v>
      </c>
      <c r="K66" s="53">
        <v>21952</v>
      </c>
      <c r="L66" s="53">
        <f>1545+1545</f>
        <v>3090</v>
      </c>
      <c r="M66" s="59">
        <v>5000</v>
      </c>
    </row>
    <row r="67" spans="1:13" x14ac:dyDescent="0.35">
      <c r="A67" s="65">
        <v>6390</v>
      </c>
      <c r="B67" s="36" t="s">
        <v>102</v>
      </c>
      <c r="C67" s="49"/>
      <c r="D67" s="49"/>
      <c r="E67" s="49"/>
      <c r="F67" s="39"/>
      <c r="G67" s="39"/>
      <c r="H67" s="39"/>
      <c r="I67" s="39" t="s">
        <v>78</v>
      </c>
      <c r="J67" s="42">
        <v>20000</v>
      </c>
      <c r="K67" s="53"/>
      <c r="L67" s="53"/>
      <c r="M67" s="59">
        <v>20000</v>
      </c>
    </row>
    <row r="68" spans="1:13" x14ac:dyDescent="0.35">
      <c r="A68" s="68"/>
      <c r="B68" s="40" t="s">
        <v>62</v>
      </c>
      <c r="C68" s="41">
        <f>SUM(C69:C74)</f>
        <v>143110</v>
      </c>
      <c r="D68" s="41">
        <f>SUM(D69:D74)</f>
        <v>13890</v>
      </c>
      <c r="E68" s="41" t="e">
        <f>#REF!-C68</f>
        <v>#REF!</v>
      </c>
      <c r="F68" s="39"/>
      <c r="G68" s="39"/>
      <c r="H68" s="39"/>
      <c r="I68" s="39" t="s">
        <v>79</v>
      </c>
      <c r="J68" s="41">
        <f>SUM(J69:J74)</f>
        <v>243500</v>
      </c>
      <c r="K68" s="54"/>
      <c r="L68" s="54"/>
      <c r="M68" s="61">
        <f>SUM(M69:M74)</f>
        <v>286000</v>
      </c>
    </row>
    <row r="69" spans="1:13" x14ac:dyDescent="0.35">
      <c r="A69" s="65">
        <v>6570</v>
      </c>
      <c r="B69" s="36" t="s">
        <v>2</v>
      </c>
      <c r="C69" s="42">
        <v>5475</v>
      </c>
      <c r="D69" s="42"/>
      <c r="E69" s="42"/>
      <c r="F69" s="39"/>
      <c r="G69" s="39"/>
      <c r="H69" s="39"/>
      <c r="I69" s="39" t="s">
        <v>80</v>
      </c>
      <c r="J69" s="42">
        <v>8000</v>
      </c>
      <c r="K69" s="53">
        <v>5651.5</v>
      </c>
      <c r="L69" s="53"/>
      <c r="M69" s="59">
        <v>6000</v>
      </c>
    </row>
    <row r="70" spans="1:13" x14ac:dyDescent="0.35">
      <c r="A70" s="65">
        <v>6420</v>
      </c>
      <c r="B70" s="36" t="s">
        <v>96</v>
      </c>
      <c r="C70" s="42">
        <v>10375</v>
      </c>
      <c r="D70" s="42"/>
      <c r="E70" s="42"/>
      <c r="F70" s="39"/>
      <c r="G70" s="39"/>
      <c r="H70" s="39"/>
      <c r="I70" s="39" t="s">
        <v>81</v>
      </c>
      <c r="J70" s="42">
        <v>10500</v>
      </c>
      <c r="K70" s="53">
        <v>8750</v>
      </c>
      <c r="L70" s="53"/>
      <c r="M70" s="59">
        <v>30000</v>
      </c>
    </row>
    <row r="71" spans="1:13" x14ac:dyDescent="0.35">
      <c r="A71" s="65">
        <v>6531</v>
      </c>
      <c r="B71" s="36" t="s">
        <v>32</v>
      </c>
      <c r="C71" s="42">
        <v>54628</v>
      </c>
      <c r="D71" s="42">
        <v>13890</v>
      </c>
      <c r="E71" s="42"/>
      <c r="F71" s="39"/>
      <c r="G71" s="39"/>
      <c r="H71" s="39"/>
      <c r="I71" s="39"/>
      <c r="J71" s="42">
        <v>110000</v>
      </c>
      <c r="K71" s="53">
        <v>47251</v>
      </c>
      <c r="L71" s="53">
        <v>27187.5</v>
      </c>
      <c r="M71" s="59">
        <v>110000</v>
      </c>
    </row>
    <row r="72" spans="1:13" x14ac:dyDescent="0.35">
      <c r="A72" s="65">
        <v>6530</v>
      </c>
      <c r="B72" s="36" t="s">
        <v>33</v>
      </c>
      <c r="C72" s="42">
        <v>41884</v>
      </c>
      <c r="D72" s="42"/>
      <c r="E72" s="42"/>
      <c r="F72" s="39"/>
      <c r="G72" s="39"/>
      <c r="H72" s="39" t="s">
        <v>83</v>
      </c>
      <c r="I72" s="39"/>
      <c r="J72" s="42">
        <v>65000</v>
      </c>
      <c r="K72" s="53">
        <v>38438.5</v>
      </c>
      <c r="L72" s="53">
        <v>5437.5</v>
      </c>
      <c r="M72" s="59">
        <v>90000</v>
      </c>
    </row>
    <row r="73" spans="1:13" x14ac:dyDescent="0.35">
      <c r="A73" s="65">
        <v>6532</v>
      </c>
      <c r="B73" s="36" t="s">
        <v>63</v>
      </c>
      <c r="C73" s="42">
        <v>24187</v>
      </c>
      <c r="D73" s="42"/>
      <c r="E73" s="42"/>
      <c r="F73" s="39"/>
      <c r="G73" s="39"/>
      <c r="H73" s="39"/>
      <c r="I73" s="39"/>
      <c r="J73" s="42">
        <v>30000</v>
      </c>
      <c r="K73" s="53"/>
      <c r="L73" s="53"/>
      <c r="M73" s="59">
        <v>40000</v>
      </c>
    </row>
    <row r="74" spans="1:13" x14ac:dyDescent="0.35">
      <c r="A74" s="65">
        <v>6533</v>
      </c>
      <c r="B74" s="36" t="s">
        <v>68</v>
      </c>
      <c r="C74" s="39">
        <v>6561</v>
      </c>
      <c r="D74" s="39"/>
      <c r="E74" s="39"/>
      <c r="F74" s="39"/>
      <c r="G74" s="42"/>
      <c r="H74" s="39"/>
      <c r="I74" s="39"/>
      <c r="J74" s="39">
        <v>20000</v>
      </c>
      <c r="K74" s="53">
        <v>5812.5</v>
      </c>
      <c r="L74" s="53"/>
      <c r="M74" s="59">
        <v>10000</v>
      </c>
    </row>
    <row r="75" spans="1:13" ht="15.5" x14ac:dyDescent="0.35">
      <c r="A75" s="69"/>
      <c r="B75" s="46" t="s">
        <v>18</v>
      </c>
      <c r="C75" s="50">
        <f>C68+C64+C49</f>
        <v>1210631.48</v>
      </c>
      <c r="D75" s="50">
        <f>D68+D64+D49</f>
        <v>88446</v>
      </c>
      <c r="E75" s="50"/>
      <c r="F75" s="39"/>
      <c r="G75" s="39"/>
      <c r="H75" s="39"/>
      <c r="I75" s="39"/>
      <c r="J75" s="50">
        <f>SUM(J49+J64+J68)</f>
        <v>993500</v>
      </c>
      <c r="K75" s="57"/>
      <c r="L75" s="57"/>
      <c r="M75" s="63">
        <f>M68+M64+M49</f>
        <v>976500</v>
      </c>
    </row>
    <row r="76" spans="1:13" ht="21.5" thickBot="1" x14ac:dyDescent="0.4">
      <c r="A76" s="75"/>
      <c r="B76" s="76" t="s">
        <v>16</v>
      </c>
      <c r="C76" s="77">
        <f>C75+C47</f>
        <v>2937273.9699999997</v>
      </c>
      <c r="D76" s="77">
        <f>D75+D47</f>
        <v>1620896</v>
      </c>
      <c r="E76" s="77" t="e">
        <f>#REF!-C76-D76</f>
        <v>#REF!</v>
      </c>
      <c r="F76" s="78"/>
      <c r="G76" s="78"/>
      <c r="H76" s="79">
        <f>C76-C39</f>
        <v>2954673.9699999997</v>
      </c>
      <c r="I76" s="78"/>
      <c r="J76" s="77">
        <f>J75+J47</f>
        <v>6057500</v>
      </c>
      <c r="K76" s="80"/>
      <c r="L76" s="80"/>
      <c r="M76" s="81">
        <f>M75+M47</f>
        <v>7978750</v>
      </c>
    </row>
    <row r="77" spans="1:13" x14ac:dyDescent="0.35">
      <c r="C77" s="22"/>
      <c r="D77" s="22"/>
      <c r="E77" s="22"/>
      <c r="J77" s="28"/>
    </row>
    <row r="78" spans="1:13" x14ac:dyDescent="0.35">
      <c r="C78" s="22"/>
      <c r="D78" s="22"/>
      <c r="E78" s="22"/>
      <c r="J78" s="27"/>
      <c r="K78" s="31"/>
      <c r="L78" s="31"/>
      <c r="M78" s="22"/>
    </row>
    <row r="79" spans="1:13" x14ac:dyDescent="0.35">
      <c r="B79" s="25"/>
      <c r="C79" s="27"/>
      <c r="D79" s="27"/>
      <c r="E79" s="27"/>
      <c r="J79" s="26"/>
      <c r="K79" s="32"/>
      <c r="L79" s="32"/>
    </row>
    <row r="80" spans="1:13" x14ac:dyDescent="0.35">
      <c r="B80" s="24"/>
      <c r="C80" s="26"/>
      <c r="D80" s="26"/>
      <c r="E80" s="26"/>
    </row>
    <row r="81" spans="3:10" x14ac:dyDescent="0.35">
      <c r="F81" s="25"/>
    </row>
    <row r="82" spans="3:10" x14ac:dyDescent="0.35">
      <c r="F82" s="25"/>
      <c r="J82" s="28"/>
    </row>
    <row r="83" spans="3:10" x14ac:dyDescent="0.35">
      <c r="C83" s="22"/>
      <c r="D83" s="22"/>
      <c r="E83" s="22"/>
      <c r="F83" s="25"/>
      <c r="J83" s="28"/>
    </row>
    <row r="84" spans="3:10" x14ac:dyDescent="0.35">
      <c r="C84" s="22"/>
      <c r="D84" s="22"/>
      <c r="E84" s="22"/>
      <c r="F84" s="25"/>
    </row>
    <row r="85" spans="3:10" x14ac:dyDescent="0.35">
      <c r="F85" s="25"/>
    </row>
    <row r="87" spans="3:10" x14ac:dyDescent="0.35">
      <c r="F87" s="25"/>
    </row>
    <row r="88" spans="3:10" x14ac:dyDescent="0.35">
      <c r="F88" s="25"/>
    </row>
  </sheetData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4" sqref="C4"/>
    </sheetView>
  </sheetViews>
  <sheetFormatPr defaultColWidth="9.08984375" defaultRowHeight="12" x14ac:dyDescent="0.3"/>
  <cols>
    <col min="1" max="1" width="39.08984375" style="3" bestFit="1" customWidth="1"/>
    <col min="2" max="2" width="9" style="1" customWidth="1"/>
    <col min="3" max="3" width="5.453125" style="1" customWidth="1"/>
    <col min="4" max="4" width="7.453125" style="2" bestFit="1" customWidth="1"/>
    <col min="5" max="16384" width="9.08984375" style="1"/>
  </cols>
  <sheetData>
    <row r="1" spans="1:11" x14ac:dyDescent="0.3">
      <c r="A1" s="1"/>
    </row>
    <row r="3" spans="1:11" s="17" customFormat="1" x14ac:dyDescent="0.35">
      <c r="A3" s="20" t="s">
        <v>14</v>
      </c>
      <c r="B3" s="19" t="s">
        <v>13</v>
      </c>
      <c r="C3" s="19" t="s">
        <v>12</v>
      </c>
      <c r="D3" s="18" t="s">
        <v>11</v>
      </c>
    </row>
    <row r="4" spans="1:11" x14ac:dyDescent="0.3">
      <c r="A4" s="15" t="s">
        <v>10</v>
      </c>
      <c r="B4" s="14">
        <v>4.5</v>
      </c>
      <c r="C4" s="14">
        <f>B4*70</f>
        <v>315</v>
      </c>
      <c r="D4" s="13">
        <f>1500*C4</f>
        <v>472500</v>
      </c>
      <c r="K4" s="4"/>
    </row>
    <row r="5" spans="1:11" x14ac:dyDescent="0.3">
      <c r="A5" s="16" t="s">
        <v>9</v>
      </c>
      <c r="B5" s="14">
        <v>1.5</v>
      </c>
      <c r="C5" s="14">
        <f>B5*70</f>
        <v>105</v>
      </c>
      <c r="D5" s="13">
        <f>1500*C5</f>
        <v>157500</v>
      </c>
      <c r="K5" s="4"/>
    </row>
    <row r="6" spans="1:11" x14ac:dyDescent="0.3">
      <c r="A6" s="15" t="s">
        <v>8</v>
      </c>
      <c r="B6" s="14"/>
      <c r="C6" s="14">
        <v>100</v>
      </c>
      <c r="D6" s="13">
        <f>1500*C6</f>
        <v>150000</v>
      </c>
      <c r="K6" s="4"/>
    </row>
    <row r="7" spans="1:11" x14ac:dyDescent="0.3">
      <c r="A7" s="15" t="s">
        <v>7</v>
      </c>
      <c r="B7" s="14"/>
      <c r="C7" s="14">
        <v>70</v>
      </c>
      <c r="D7" s="13">
        <f>1200*C7</f>
        <v>84000</v>
      </c>
      <c r="K7" s="4"/>
    </row>
    <row r="8" spans="1:11" x14ac:dyDescent="0.3">
      <c r="A8" s="15" t="s">
        <v>6</v>
      </c>
      <c r="B8" s="14"/>
      <c r="C8" s="14"/>
      <c r="D8" s="13">
        <v>40000</v>
      </c>
      <c r="K8" s="4"/>
    </row>
    <row r="9" spans="1:11" x14ac:dyDescent="0.3">
      <c r="A9" s="15" t="s">
        <v>5</v>
      </c>
      <c r="B9" s="14"/>
      <c r="C9" s="14"/>
      <c r="D9" s="13">
        <v>15000</v>
      </c>
      <c r="K9" s="4"/>
    </row>
    <row r="10" spans="1:11" x14ac:dyDescent="0.3">
      <c r="A10" s="15" t="s">
        <v>4</v>
      </c>
      <c r="B10" s="14"/>
      <c r="C10" s="14"/>
      <c r="D10" s="13">
        <v>50000</v>
      </c>
      <c r="K10" s="4"/>
    </row>
    <row r="11" spans="1:11" s="8" customFormat="1" x14ac:dyDescent="0.3">
      <c r="A11" s="12" t="s">
        <v>3</v>
      </c>
      <c r="B11" s="11"/>
      <c r="C11" s="11">
        <f>SUM(C4:C9)</f>
        <v>590</v>
      </c>
      <c r="D11" s="10">
        <f>SUM(D4:D10)</f>
        <v>969000</v>
      </c>
      <c r="K11" s="9"/>
    </row>
    <row r="12" spans="1:11" x14ac:dyDescent="0.3">
      <c r="K12" s="4"/>
    </row>
    <row r="13" spans="1:11" x14ac:dyDescent="0.3">
      <c r="K13" s="4"/>
    </row>
    <row r="14" spans="1:11" x14ac:dyDescent="0.3">
      <c r="H14" s="1">
        <v>769</v>
      </c>
      <c r="K14" s="4"/>
    </row>
    <row r="15" spans="1:11" x14ac:dyDescent="0.3">
      <c r="H15" s="1">
        <v>50</v>
      </c>
      <c r="K15" s="4"/>
    </row>
    <row r="16" spans="1:11" s="5" customFormat="1" x14ac:dyDescent="0.3">
      <c r="A16" s="3"/>
      <c r="D16" s="7"/>
      <c r="H16" s="5">
        <v>150</v>
      </c>
      <c r="K16" s="6"/>
    </row>
    <row r="17" spans="11:11" s="1" customFormat="1" x14ac:dyDescent="0.3">
      <c r="K17" s="4"/>
    </row>
    <row r="18" spans="11:11" s="1" customFormat="1" x14ac:dyDescent="0.3">
      <c r="K18" s="4"/>
    </row>
    <row r="19" spans="11:11" s="1" customFormat="1" x14ac:dyDescent="0.3">
      <c r="K19" s="4"/>
    </row>
    <row r="20" spans="11:11" s="1" customFormat="1" x14ac:dyDescent="0.3">
      <c r="K20" s="4"/>
    </row>
    <row r="21" spans="11:11" s="1" customFormat="1" x14ac:dyDescent="0.3">
      <c r="K2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KOntoplan + budget Aktuell</vt:lpstr>
      <vt:lpstr>Beräkn 969.000</vt:lpstr>
      <vt:lpstr>Blad1</vt:lpstr>
    </vt:vector>
  </TitlesOfParts>
  <Company>Origo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mgimbr</dc:creator>
  <cp:lastModifiedBy>Zero Akyol</cp:lastModifiedBy>
  <cp:lastPrinted>2019-11-26T05:55:30Z</cp:lastPrinted>
  <dcterms:created xsi:type="dcterms:W3CDTF">2012-04-17T20:00:42Z</dcterms:created>
  <dcterms:modified xsi:type="dcterms:W3CDTF">2021-03-30T18:52:40Z</dcterms:modified>
</cp:coreProperties>
</file>